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whitman\appdata\local\bentley\projectwise\workingdir\ohiodot-pw.bentley.com_ohiodot-pw-02\luke.whitman@dot.ohio.gov\d0186175\"/>
    </mc:Choice>
  </mc:AlternateContent>
  <xr:revisionPtr revIDLastSave="0" documentId="13_ncr:1_{DF773E71-C322-45EF-A298-6A28B5DB7C0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Wall A Beam Schedule in Stage 2" sheetId="1" r:id="rId1"/>
  </sheets>
  <definedNames>
    <definedName name="_xlnm.Print_Area" localSheetId="0">'Wall A Beam Schedule in Stage 2'!$A$27:$T$49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7" i="1" l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M53" i="1"/>
  <c r="M48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S43" i="1"/>
  <c r="R44" i="1" l="1"/>
  <c r="S44" i="1"/>
  <c r="Q44" i="1"/>
  <c r="E46" i="1" l="1"/>
  <c r="L48" i="1"/>
  <c r="L47" i="1"/>
  <c r="L46" i="1"/>
  <c r="E45" i="1"/>
  <c r="L45" i="1"/>
  <c r="E44" i="1"/>
  <c r="L44" i="1"/>
  <c r="E43" i="1"/>
  <c r="L43" i="1"/>
  <c r="L42" i="1"/>
  <c r="Z47" i="1"/>
  <c r="K47" i="1" s="1"/>
  <c r="H47" i="1" s="1"/>
  <c r="I47" i="1" s="1"/>
  <c r="Z46" i="1"/>
  <c r="K46" i="1" s="1"/>
  <c r="H46" i="1" s="1"/>
  <c r="I46" i="1" s="1"/>
  <c r="Z45" i="1"/>
  <c r="K45" i="1" s="1"/>
  <c r="H45" i="1" s="1"/>
  <c r="I45" i="1" s="1"/>
  <c r="Z44" i="1"/>
  <c r="K44" i="1" s="1"/>
  <c r="AA44" i="1" s="1"/>
  <c r="Z43" i="1"/>
  <c r="K43" i="1" s="1"/>
  <c r="H43" i="1" s="1"/>
  <c r="I43" i="1" s="1"/>
  <c r="Z42" i="1"/>
  <c r="K42" i="1" s="1"/>
  <c r="H42" i="1" s="1"/>
  <c r="I42" i="1" s="1"/>
  <c r="Z48" i="1"/>
  <c r="K48" i="1" s="1"/>
  <c r="H48" i="1" s="1"/>
  <c r="I48" i="1" s="1"/>
  <c r="H44" i="1" l="1"/>
  <c r="I44" i="1" s="1"/>
  <c r="AA48" i="1"/>
  <c r="AA47" i="1"/>
  <c r="AA46" i="1"/>
  <c r="AA45" i="1"/>
  <c r="AA43" i="1"/>
  <c r="AA42" i="1"/>
</calcChain>
</file>

<file path=xl/sharedStrings.xml><?xml version="1.0" encoding="utf-8"?>
<sst xmlns="http://schemas.openxmlformats.org/spreadsheetml/2006/main" count="293" uniqueCount="114">
  <si>
    <t>1A</t>
  </si>
  <si>
    <t>27+41.61</t>
  </si>
  <si>
    <t>N/A</t>
  </si>
  <si>
    <t>2A</t>
  </si>
  <si>
    <t>27+47.22</t>
  </si>
  <si>
    <t>3A</t>
  </si>
  <si>
    <t>27+52.83</t>
  </si>
  <si>
    <t>4A</t>
  </si>
  <si>
    <t>27+58.44</t>
  </si>
  <si>
    <t>5A</t>
  </si>
  <si>
    <t>27+69.63</t>
  </si>
  <si>
    <t>6A</t>
  </si>
  <si>
    <t>27+75.34</t>
  </si>
  <si>
    <t>7A</t>
  </si>
  <si>
    <t>27+81.06</t>
  </si>
  <si>
    <t>8A</t>
  </si>
  <si>
    <t>27+87.02</t>
  </si>
  <si>
    <t>9A</t>
  </si>
  <si>
    <t>27+92.98</t>
  </si>
  <si>
    <t>10A</t>
  </si>
  <si>
    <t>27+98.95</t>
  </si>
  <si>
    <t>11A</t>
  </si>
  <si>
    <t>28+04.91</t>
  </si>
  <si>
    <t>12A</t>
  </si>
  <si>
    <t>28+10.87</t>
  </si>
  <si>
    <t>13A</t>
  </si>
  <si>
    <t>28+16.83</t>
  </si>
  <si>
    <t>14A</t>
  </si>
  <si>
    <t>28+22.74</t>
  </si>
  <si>
    <t>15A</t>
  </si>
  <si>
    <t>28+28.66</t>
  </si>
  <si>
    <t>16A</t>
  </si>
  <si>
    <t>28+34.57</t>
  </si>
  <si>
    <t>17A</t>
  </si>
  <si>
    <t>28+40.48</t>
  </si>
  <si>
    <t>NUMBER</t>
  </si>
  <si>
    <t>SHAFT</t>
  </si>
  <si>
    <t>DRILLED</t>
  </si>
  <si>
    <t>STATION</t>
  </si>
  <si>
    <t>RAMP D</t>
  </si>
  <si>
    <t>OFFSET</t>
  </si>
  <si>
    <t>FT</t>
  </si>
  <si>
    <t>(NO-TYPE)</t>
  </si>
  <si>
    <t>SECTION</t>
  </si>
  <si>
    <t>BEAM</t>
  </si>
  <si>
    <t>LENGTH</t>
  </si>
  <si>
    <t>WALL TOP</t>
  </si>
  <si>
    <t>GRADE</t>
  </si>
  <si>
    <t>DESIGN</t>
  </si>
  <si>
    <t>HEIGHT</t>
  </si>
  <si>
    <t>RETAINED</t>
  </si>
  <si>
    <t>EST. TOP OF</t>
  </si>
  <si>
    <t>BOTTOM</t>
  </si>
  <si>
    <t>DIAMETER</t>
  </si>
  <si>
    <t>IN</t>
  </si>
  <si>
    <t>ANCHORS</t>
  </si>
  <si>
    <t>TIE-BACK</t>
  </si>
  <si>
    <t>NO. OF</t>
  </si>
  <si>
    <t>ANCHOR 1</t>
  </si>
  <si>
    <t>LENGTH TO</t>
  </si>
  <si>
    <t>ANCHOR 2</t>
  </si>
  <si>
    <t>ELEV.</t>
  </si>
  <si>
    <t>WALER ELEV.</t>
  </si>
  <si>
    <t>2-W18x76</t>
  </si>
  <si>
    <t>2-W16x67</t>
  </si>
  <si>
    <t>1-W18x76</t>
  </si>
  <si>
    <t>TOP</t>
  </si>
  <si>
    <t>FURNISH</t>
  </si>
  <si>
    <t>EST.</t>
  </si>
  <si>
    <t>WALL A</t>
  </si>
  <si>
    <t>TIE-BACK WALL ~ BEAM SCHEDULE</t>
  </si>
  <si>
    <t>Revised Table</t>
  </si>
  <si>
    <t>ROCK*</t>
  </si>
  <si>
    <t>* Note: Estimated Top of Rock is for information purposes only; the actual top of rock could be different. If the actual top of rock is lower than the Estimated Top of Rock, notify the Engineer for further evaluation.</t>
  </si>
  <si>
    <t>Table from Stage 2 (Complete) Plans</t>
  </si>
  <si>
    <t>2-W21x93</t>
  </si>
  <si>
    <t>27+53.031724</t>
  </si>
  <si>
    <t>27+41.618421</t>
  </si>
  <si>
    <t>27+47.618191</t>
  </si>
  <si>
    <t>27+58.442933</t>
  </si>
  <si>
    <t>27+69.624125</t>
  </si>
  <si>
    <t>27+75.324939</t>
  </si>
  <si>
    <t>27+81.048934</t>
  </si>
  <si>
    <t>27+87.020206</t>
  </si>
  <si>
    <t>27+92.986466</t>
  </si>
  <si>
    <t>27+98.956353</t>
  </si>
  <si>
    <t>28+04.911295</t>
  </si>
  <si>
    <t>28+10.876963</t>
  </si>
  <si>
    <t>28+16.604382</t>
  </si>
  <si>
    <t>28+22.788228</t>
  </si>
  <si>
    <t>28+28.700221</t>
  </si>
  <si>
    <t>28+34.558926</t>
  </si>
  <si>
    <t>28+40.472148</t>
  </si>
  <si>
    <t>WALL</t>
  </si>
  <si>
    <t>DRILLED SHAFT NUMBER</t>
  </si>
  <si>
    <r>
      <t xml:space="preserve">BEAM SECTION </t>
    </r>
    <r>
      <rPr>
        <i/>
        <sz val="10"/>
        <color theme="1"/>
        <rFont val="Calibri"/>
        <family val="2"/>
        <scheme val="minor"/>
      </rPr>
      <t>(NO-TYPE)</t>
    </r>
  </si>
  <si>
    <t>NO. OF
TIE-BACK
ANCHORS</t>
  </si>
  <si>
    <t>27+58.45</t>
  </si>
  <si>
    <t>27+69.64</t>
  </si>
  <si>
    <t>27+98.94</t>
  </si>
  <si>
    <t>28+22.76</t>
  </si>
  <si>
    <t>28+28.67</t>
  </si>
  <si>
    <t>27+53.02</t>
  </si>
  <si>
    <t>28+40.46</t>
  </si>
  <si>
    <t>27+47.60</t>
  </si>
  <si>
    <t>Total above rock</t>
  </si>
  <si>
    <t>Ground</t>
  </si>
  <si>
    <t>Existing</t>
  </si>
  <si>
    <t>27+75.59</t>
  </si>
  <si>
    <t>27+81.31</t>
  </si>
  <si>
    <t>27+82.02</t>
  </si>
  <si>
    <t>[A]: ESTIMATED TOP OF ROCK IS FOR INFORMATION PURPOSES ONLY; THE ACTUAL TOP OF ROCK COULD BE DIFFERENT. IF THE ACTUAL TOP OF ROCK IS LOWER THAN THE ESTIMATED TOP OF ROCK, NOTIFY THE ENGINEER FOR FURTHER EVALUATION.
[B]: "SHAFT LENGTH ABOVE ROCK" BEGINS AT THE EXISTING GROUND ELEVATION FOR EACH SHAFT.</t>
  </si>
  <si>
    <t>ROCK [A]</t>
  </si>
  <si>
    <t>SHAFT LENGTH ABOVE ROCK [B]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</si>
</sst>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6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center"/>
    </xf>
    <xf numFmtId="0" fontId="19" fillId="0" borderId="0" xfId="0" applyFont="1"/>
    <xf numFmtId="164" fontId="19" fillId="0" borderId="0" xfId="0" applyNumberFormat="1" applyFont="1" applyAlignment="1">
      <alignment horizontal="center"/>
    </xf>
    <xf numFmtId="0" fontId="20" fillId="0" borderId="14" xfId="0" applyFont="1" applyBorder="1"/>
    <xf numFmtId="0" fontId="20" fillId="0" borderId="1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7" xfId="0" applyFont="1" applyBorder="1"/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12" xfId="0" applyFont="1" applyBorder="1"/>
    <xf numFmtId="0" fontId="20" fillId="0" borderId="12" xfId="0" applyFont="1" applyBorder="1" applyAlignment="1">
      <alignment horizontal="center"/>
    </xf>
    <xf numFmtId="0" fontId="20" fillId="33" borderId="12" xfId="0" applyFont="1" applyFill="1" applyBorder="1" applyAlignment="1">
      <alignment horizontal="center"/>
    </xf>
    <xf numFmtId="0" fontId="20" fillId="0" borderId="0" xfId="0" applyFont="1"/>
    <xf numFmtId="0" fontId="20" fillId="0" borderId="10" xfId="0" applyFont="1" applyBorder="1"/>
    <xf numFmtId="0" fontId="20" fillId="0" borderId="13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3" xfId="0" applyFont="1" applyBorder="1"/>
    <xf numFmtId="0" fontId="20" fillId="0" borderId="11" xfId="0" applyFont="1" applyBorder="1" applyAlignment="1">
      <alignment horizontal="center"/>
    </xf>
    <xf numFmtId="0" fontId="19" fillId="0" borderId="11" xfId="0" applyFont="1" applyBorder="1"/>
    <xf numFmtId="0" fontId="19" fillId="0" borderId="11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164" fontId="21" fillId="0" borderId="11" xfId="0" applyNumberFormat="1" applyFont="1" applyBorder="1" applyAlignment="1">
      <alignment horizontal="center"/>
    </xf>
    <xf numFmtId="0" fontId="19" fillId="33" borderId="11" xfId="0" applyFont="1" applyFill="1" applyBorder="1" applyAlignment="1">
      <alignment horizontal="center"/>
    </xf>
    <xf numFmtId="0" fontId="21" fillId="33" borderId="11" xfId="0" applyFont="1" applyFill="1" applyBorder="1" applyAlignment="1">
      <alignment horizontal="center"/>
    </xf>
    <xf numFmtId="0" fontId="23" fillId="0" borderId="0" xfId="0" applyFont="1"/>
    <xf numFmtId="164" fontId="23" fillId="0" borderId="0" xfId="0" applyNumberFormat="1" applyFont="1" applyAlignment="1">
      <alignment horizontal="center"/>
    </xf>
    <xf numFmtId="0" fontId="25" fillId="0" borderId="0" xfId="0" applyFont="1"/>
    <xf numFmtId="164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left"/>
    </xf>
    <xf numFmtId="0" fontId="24" fillId="0" borderId="13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164" fontId="26" fillId="0" borderId="11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164" fontId="25" fillId="0" borderId="26" xfId="0" applyNumberFormat="1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40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5" fillId="0" borderId="0" xfId="0" applyFont="1" applyAlignment="1">
      <alignment vertical="top"/>
    </xf>
    <xf numFmtId="164" fontId="25" fillId="0" borderId="0" xfId="0" applyNumberFormat="1" applyFont="1" applyAlignment="1">
      <alignment horizontal="center" vertical="top"/>
    </xf>
    <xf numFmtId="2" fontId="25" fillId="0" borderId="1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25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wrapText="1"/>
    </xf>
    <xf numFmtId="0" fontId="25" fillId="0" borderId="21" xfId="0" applyFont="1" applyBorder="1" applyAlignment="1">
      <alignment horizontal="left" vertical="top" wrapText="1"/>
    </xf>
    <xf numFmtId="0" fontId="24" fillId="0" borderId="36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3"/>
  <sheetViews>
    <sheetView tabSelected="1" topLeftCell="A24" workbookViewId="0">
      <selection activeCell="A27" sqref="A27:T49"/>
    </sheetView>
  </sheetViews>
  <sheetFormatPr defaultRowHeight="15" x14ac:dyDescent="0.25"/>
  <cols>
    <col min="1" max="1" width="9" style="3" bestFit="1" customWidth="1"/>
    <col min="2" max="2" width="8.7109375" style="2" bestFit="1" customWidth="1"/>
    <col min="3" max="3" width="8.140625" style="2" bestFit="1" customWidth="1"/>
    <col min="4" max="4" width="10.28515625" style="2" bestFit="1" customWidth="1"/>
    <col min="5" max="5" width="8.85546875" style="2" bestFit="1" customWidth="1"/>
    <col min="6" max="6" width="8" style="2" bestFit="1" customWidth="1"/>
    <col min="7" max="7" width="10" style="2" bestFit="1" customWidth="1"/>
    <col min="8" max="8" width="7.7109375" style="2" bestFit="1" customWidth="1"/>
    <col min="9" max="9" width="9.7109375" style="2" bestFit="1" customWidth="1"/>
    <col min="10" max="10" width="11.42578125" style="2" bestFit="1" customWidth="1"/>
    <col min="11" max="12" width="8.85546875" style="2" bestFit="1" customWidth="1"/>
    <col min="13" max="13" width="15.7109375" style="2" customWidth="1"/>
    <col min="14" max="14" width="10.140625" style="2" bestFit="1" customWidth="1"/>
    <col min="15" max="15" width="9.7109375" style="2" bestFit="1" customWidth="1"/>
    <col min="16" max="17" width="10.85546875" style="2" bestFit="1" customWidth="1"/>
    <col min="18" max="19" width="10.140625" style="2" bestFit="1" customWidth="1"/>
    <col min="20" max="20" width="12.42578125" style="2" bestFit="1" customWidth="1"/>
    <col min="21" max="21" width="9.140625" style="3"/>
    <col min="22" max="22" width="9.140625" style="4"/>
    <col min="23" max="23" width="9.140625" style="3"/>
    <col min="24" max="25" width="9.140625" style="4"/>
    <col min="26" max="26" width="9.140625" style="3"/>
    <col min="27" max="28" width="9.140625" style="4"/>
    <col min="29" max="16384" width="9.140625" style="3"/>
  </cols>
  <sheetData>
    <row r="1" spans="1:28" ht="18.75" x14ac:dyDescent="0.3">
      <c r="A1" s="1" t="s">
        <v>74</v>
      </c>
    </row>
    <row r="2" spans="1:28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 t="s">
        <v>69</v>
      </c>
      <c r="L2" s="6"/>
      <c r="M2" s="6"/>
      <c r="N2" s="6"/>
      <c r="O2" s="6"/>
      <c r="P2" s="6"/>
      <c r="Q2" s="6"/>
      <c r="R2" s="6"/>
      <c r="S2" s="6"/>
      <c r="T2" s="7"/>
    </row>
    <row r="3" spans="1:28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 t="s">
        <v>70</v>
      </c>
      <c r="L3" s="9"/>
      <c r="M3" s="9"/>
      <c r="N3" s="9"/>
      <c r="O3" s="9"/>
      <c r="P3" s="9"/>
      <c r="Q3" s="9"/>
      <c r="R3" s="9"/>
      <c r="S3" s="9"/>
      <c r="T3" s="10"/>
    </row>
    <row r="4" spans="1:28" s="14" customFormat="1" x14ac:dyDescent="0.25">
      <c r="A4" s="11" t="s">
        <v>37</v>
      </c>
      <c r="B4" s="12" t="s">
        <v>39</v>
      </c>
      <c r="C4" s="12" t="s">
        <v>39</v>
      </c>
      <c r="D4" s="12" t="s">
        <v>44</v>
      </c>
      <c r="E4" s="12" t="s">
        <v>67</v>
      </c>
      <c r="F4" s="12" t="s">
        <v>68</v>
      </c>
      <c r="G4" s="12"/>
      <c r="H4" s="12" t="s">
        <v>48</v>
      </c>
      <c r="I4" s="13" t="s">
        <v>50</v>
      </c>
      <c r="J4" s="12" t="s">
        <v>51</v>
      </c>
      <c r="K4" s="12" t="s">
        <v>36</v>
      </c>
      <c r="L4" s="12" t="s">
        <v>36</v>
      </c>
      <c r="M4" s="12" t="s">
        <v>36</v>
      </c>
      <c r="N4" s="12" t="s">
        <v>36</v>
      </c>
      <c r="O4" s="12" t="s">
        <v>57</v>
      </c>
      <c r="P4" s="12" t="s">
        <v>59</v>
      </c>
      <c r="Q4" s="12" t="s">
        <v>59</v>
      </c>
      <c r="R4" s="12" t="s">
        <v>58</v>
      </c>
      <c r="S4" s="12" t="s">
        <v>60</v>
      </c>
      <c r="T4" s="12"/>
    </row>
    <row r="5" spans="1:28" s="14" customFormat="1" x14ac:dyDescent="0.25">
      <c r="A5" s="15" t="s">
        <v>36</v>
      </c>
      <c r="B5" s="16" t="s">
        <v>38</v>
      </c>
      <c r="C5" s="16" t="s">
        <v>40</v>
      </c>
      <c r="D5" s="17" t="s">
        <v>43</v>
      </c>
      <c r="E5" s="16" t="s">
        <v>45</v>
      </c>
      <c r="F5" s="16" t="s">
        <v>45</v>
      </c>
      <c r="G5" s="16" t="s">
        <v>46</v>
      </c>
      <c r="H5" s="16" t="s">
        <v>47</v>
      </c>
      <c r="I5" s="16" t="s">
        <v>49</v>
      </c>
      <c r="J5" s="16" t="s">
        <v>72</v>
      </c>
      <c r="K5" s="16" t="s">
        <v>66</v>
      </c>
      <c r="L5" s="16" t="s">
        <v>52</v>
      </c>
      <c r="M5" s="16" t="s">
        <v>45</v>
      </c>
      <c r="N5" s="16" t="s">
        <v>53</v>
      </c>
      <c r="O5" s="17" t="s">
        <v>56</v>
      </c>
      <c r="P5" s="16" t="s">
        <v>58</v>
      </c>
      <c r="Q5" s="16" t="s">
        <v>60</v>
      </c>
      <c r="R5" s="16" t="s">
        <v>61</v>
      </c>
      <c r="S5" s="16" t="s">
        <v>61</v>
      </c>
      <c r="T5" s="16" t="s">
        <v>62</v>
      </c>
    </row>
    <row r="6" spans="1:28" s="14" customFormat="1" x14ac:dyDescent="0.25">
      <c r="A6" s="18" t="s">
        <v>35</v>
      </c>
      <c r="B6" s="19" t="s">
        <v>41</v>
      </c>
      <c r="C6" s="19" t="s">
        <v>41</v>
      </c>
      <c r="D6" s="16" t="s">
        <v>42</v>
      </c>
      <c r="E6" s="19" t="s">
        <v>41</v>
      </c>
      <c r="F6" s="19" t="s">
        <v>41</v>
      </c>
      <c r="G6" s="19" t="s">
        <v>41</v>
      </c>
      <c r="H6" s="19" t="s">
        <v>41</v>
      </c>
      <c r="I6" s="19" t="s">
        <v>41</v>
      </c>
      <c r="J6" s="19" t="s">
        <v>41</v>
      </c>
      <c r="K6" s="19" t="s">
        <v>41</v>
      </c>
      <c r="L6" s="19" t="s">
        <v>41</v>
      </c>
      <c r="M6" s="19" t="s">
        <v>41</v>
      </c>
      <c r="N6" s="19" t="s">
        <v>54</v>
      </c>
      <c r="O6" s="16" t="s">
        <v>55</v>
      </c>
      <c r="P6" s="19" t="s">
        <v>41</v>
      </c>
      <c r="Q6" s="19" t="s">
        <v>41</v>
      </c>
      <c r="R6" s="19" t="s">
        <v>41</v>
      </c>
      <c r="S6" s="19" t="s">
        <v>41</v>
      </c>
      <c r="T6" s="19" t="s">
        <v>41</v>
      </c>
    </row>
    <row r="7" spans="1:28" x14ac:dyDescent="0.25">
      <c r="A7" s="20" t="s">
        <v>0</v>
      </c>
      <c r="B7" s="21" t="s">
        <v>1</v>
      </c>
      <c r="C7" s="21">
        <v>63.51</v>
      </c>
      <c r="D7" s="21" t="s">
        <v>63</v>
      </c>
      <c r="E7" s="21">
        <v>75</v>
      </c>
      <c r="F7" s="21">
        <v>70</v>
      </c>
      <c r="G7" s="21">
        <v>726.7</v>
      </c>
      <c r="H7" s="21">
        <v>682.1</v>
      </c>
      <c r="I7" s="21">
        <v>44.6</v>
      </c>
      <c r="J7" s="21">
        <v>662.8</v>
      </c>
      <c r="K7" s="21">
        <v>682.1</v>
      </c>
      <c r="L7" s="21">
        <v>656.7</v>
      </c>
      <c r="M7" s="21">
        <v>25.399999999999977</v>
      </c>
      <c r="N7" s="21">
        <v>36</v>
      </c>
      <c r="O7" s="21">
        <v>2</v>
      </c>
      <c r="P7" s="21">
        <v>12</v>
      </c>
      <c r="Q7" s="21">
        <v>35</v>
      </c>
      <c r="R7" s="21">
        <v>714.7</v>
      </c>
      <c r="S7" s="21">
        <v>691.7</v>
      </c>
      <c r="T7" s="21" t="s">
        <v>2</v>
      </c>
      <c r="V7" s="3"/>
      <c r="X7" s="3"/>
      <c r="Y7" s="3"/>
      <c r="AA7" s="3"/>
      <c r="AB7" s="3"/>
    </row>
    <row r="8" spans="1:28" x14ac:dyDescent="0.25">
      <c r="A8" s="20" t="s">
        <v>3</v>
      </c>
      <c r="B8" s="21" t="s">
        <v>4</v>
      </c>
      <c r="C8" s="21">
        <v>63.79</v>
      </c>
      <c r="D8" s="21" t="s">
        <v>63</v>
      </c>
      <c r="E8" s="21">
        <v>80</v>
      </c>
      <c r="F8" s="21">
        <v>75</v>
      </c>
      <c r="G8" s="21">
        <v>726.7</v>
      </c>
      <c r="H8" s="21">
        <v>682.1</v>
      </c>
      <c r="I8" s="21">
        <v>44.6</v>
      </c>
      <c r="J8" s="21">
        <v>660</v>
      </c>
      <c r="K8" s="21">
        <v>682.1</v>
      </c>
      <c r="L8" s="21">
        <v>651.70000000000005</v>
      </c>
      <c r="M8" s="21">
        <v>30.399999999999977</v>
      </c>
      <c r="N8" s="21">
        <v>36</v>
      </c>
      <c r="O8" s="21">
        <v>2</v>
      </c>
      <c r="P8" s="21">
        <v>12</v>
      </c>
      <c r="Q8" s="21">
        <v>35</v>
      </c>
      <c r="R8" s="21">
        <v>714.7</v>
      </c>
      <c r="S8" s="21">
        <v>691.7</v>
      </c>
      <c r="T8" s="21" t="s">
        <v>2</v>
      </c>
      <c r="V8" s="3"/>
      <c r="X8" s="3"/>
      <c r="Y8" s="3"/>
      <c r="AA8" s="3"/>
      <c r="AB8" s="3"/>
    </row>
    <row r="9" spans="1:28" x14ac:dyDescent="0.25">
      <c r="A9" s="20" t="s">
        <v>5</v>
      </c>
      <c r="B9" s="21" t="s">
        <v>6</v>
      </c>
      <c r="C9" s="21">
        <v>66.31</v>
      </c>
      <c r="D9" s="21" t="s">
        <v>63</v>
      </c>
      <c r="E9" s="21">
        <v>90</v>
      </c>
      <c r="F9" s="21">
        <v>85</v>
      </c>
      <c r="G9" s="21">
        <v>732.3</v>
      </c>
      <c r="H9" s="21">
        <v>682.1</v>
      </c>
      <c r="I9" s="21">
        <v>50.2</v>
      </c>
      <c r="J9" s="21">
        <v>657.1</v>
      </c>
      <c r="K9" s="21">
        <v>682.1</v>
      </c>
      <c r="L9" s="21">
        <v>647.29999999999995</v>
      </c>
      <c r="M9" s="21">
        <v>34.800000000000068</v>
      </c>
      <c r="N9" s="21">
        <v>36</v>
      </c>
      <c r="O9" s="21">
        <v>2</v>
      </c>
      <c r="P9" s="21">
        <v>12</v>
      </c>
      <c r="Q9" s="21">
        <v>35</v>
      </c>
      <c r="R9" s="21">
        <v>720.3</v>
      </c>
      <c r="S9" s="21">
        <v>697.3</v>
      </c>
      <c r="T9" s="21" t="s">
        <v>2</v>
      </c>
      <c r="V9" s="3"/>
      <c r="X9" s="3"/>
      <c r="Y9" s="3"/>
      <c r="AA9" s="3"/>
      <c r="AB9" s="3"/>
    </row>
    <row r="10" spans="1:28" x14ac:dyDescent="0.25">
      <c r="A10" s="20" t="s">
        <v>7</v>
      </c>
      <c r="B10" s="21" t="s">
        <v>8</v>
      </c>
      <c r="C10" s="21">
        <v>68.84</v>
      </c>
      <c r="D10" s="21" t="s">
        <v>63</v>
      </c>
      <c r="E10" s="21">
        <v>100</v>
      </c>
      <c r="F10" s="21">
        <v>95</v>
      </c>
      <c r="G10" s="21">
        <v>735.9</v>
      </c>
      <c r="H10" s="22">
        <v>685.6</v>
      </c>
      <c r="I10" s="22">
        <v>50.3</v>
      </c>
      <c r="J10" s="23">
        <v>658.3</v>
      </c>
      <c r="K10" s="23">
        <v>654</v>
      </c>
      <c r="L10" s="21">
        <v>640.9</v>
      </c>
      <c r="M10" s="21">
        <v>13.100000000000023</v>
      </c>
      <c r="N10" s="21">
        <v>36</v>
      </c>
      <c r="O10" s="21">
        <v>2</v>
      </c>
      <c r="P10" s="21">
        <v>12</v>
      </c>
      <c r="Q10" s="21">
        <v>34</v>
      </c>
      <c r="R10" s="21">
        <v>723.9</v>
      </c>
      <c r="S10" s="21">
        <v>701.9</v>
      </c>
      <c r="T10" s="21">
        <v>675</v>
      </c>
      <c r="V10" s="3"/>
      <c r="X10" s="3"/>
      <c r="Y10" s="3"/>
      <c r="AA10" s="3"/>
      <c r="AB10" s="3"/>
    </row>
    <row r="11" spans="1:28" x14ac:dyDescent="0.25">
      <c r="A11" s="20" t="s">
        <v>9</v>
      </c>
      <c r="B11" s="21" t="s">
        <v>10</v>
      </c>
      <c r="C11" s="21">
        <v>68.63</v>
      </c>
      <c r="D11" s="21" t="s">
        <v>63</v>
      </c>
      <c r="E11" s="21">
        <v>100</v>
      </c>
      <c r="F11" s="21">
        <v>95</v>
      </c>
      <c r="G11" s="21">
        <v>735.9</v>
      </c>
      <c r="H11" s="22">
        <v>685.6</v>
      </c>
      <c r="I11" s="22">
        <v>50.3</v>
      </c>
      <c r="J11" s="23">
        <v>662.4</v>
      </c>
      <c r="K11" s="23">
        <v>654</v>
      </c>
      <c r="L11" s="21">
        <v>640.9</v>
      </c>
      <c r="M11" s="21">
        <v>13.100000000000023</v>
      </c>
      <c r="N11" s="21">
        <v>36</v>
      </c>
      <c r="O11" s="21">
        <v>2</v>
      </c>
      <c r="P11" s="21">
        <v>12</v>
      </c>
      <c r="Q11" s="21">
        <v>34</v>
      </c>
      <c r="R11" s="21">
        <v>723.9</v>
      </c>
      <c r="S11" s="21">
        <v>701.9</v>
      </c>
      <c r="T11" s="21">
        <v>675</v>
      </c>
      <c r="V11" s="3"/>
      <c r="X11" s="3"/>
      <c r="Y11" s="3"/>
      <c r="AA11" s="3"/>
      <c r="AB11" s="3"/>
    </row>
    <row r="12" spans="1:28" x14ac:dyDescent="0.25">
      <c r="A12" s="20" t="s">
        <v>11</v>
      </c>
      <c r="B12" s="21" t="s">
        <v>12</v>
      </c>
      <c r="C12" s="21">
        <v>66.900000000000006</v>
      </c>
      <c r="D12" s="21" t="s">
        <v>63</v>
      </c>
      <c r="E12" s="21">
        <v>95</v>
      </c>
      <c r="F12" s="21">
        <v>90</v>
      </c>
      <c r="G12" s="21">
        <v>733.6</v>
      </c>
      <c r="H12" s="22">
        <v>685.6</v>
      </c>
      <c r="I12" s="22">
        <v>48</v>
      </c>
      <c r="J12" s="23">
        <v>656.1</v>
      </c>
      <c r="K12" s="23">
        <v>654</v>
      </c>
      <c r="L12" s="21">
        <v>643.6</v>
      </c>
      <c r="M12" s="21">
        <v>10.399999999999977</v>
      </c>
      <c r="N12" s="21">
        <v>36</v>
      </c>
      <c r="O12" s="21">
        <v>2</v>
      </c>
      <c r="P12" s="21">
        <v>12</v>
      </c>
      <c r="Q12" s="21">
        <v>34</v>
      </c>
      <c r="R12" s="21">
        <v>721.6</v>
      </c>
      <c r="S12" s="21">
        <v>699.6</v>
      </c>
      <c r="T12" s="21">
        <v>675</v>
      </c>
      <c r="V12" s="3"/>
      <c r="X12" s="3"/>
      <c r="Y12" s="3"/>
      <c r="AA12" s="3"/>
      <c r="AB12" s="3"/>
    </row>
    <row r="13" spans="1:28" x14ac:dyDescent="0.25">
      <c r="A13" s="20" t="s">
        <v>13</v>
      </c>
      <c r="B13" s="21" t="s">
        <v>14</v>
      </c>
      <c r="C13" s="21">
        <v>65.180000000000007</v>
      </c>
      <c r="D13" s="21" t="s">
        <v>63</v>
      </c>
      <c r="E13" s="21">
        <v>90</v>
      </c>
      <c r="F13" s="21">
        <v>85</v>
      </c>
      <c r="G13" s="21">
        <v>731.3</v>
      </c>
      <c r="H13" s="21">
        <v>685.6</v>
      </c>
      <c r="I13" s="21">
        <v>45.7</v>
      </c>
      <c r="J13" s="21">
        <v>658</v>
      </c>
      <c r="K13" s="21">
        <v>685.6</v>
      </c>
      <c r="L13" s="21">
        <v>646.29999999999995</v>
      </c>
      <c r="M13" s="21">
        <v>39.300000000000068</v>
      </c>
      <c r="N13" s="21">
        <v>36</v>
      </c>
      <c r="O13" s="21">
        <v>2</v>
      </c>
      <c r="P13" s="21">
        <v>12</v>
      </c>
      <c r="Q13" s="21">
        <v>35</v>
      </c>
      <c r="R13" s="21">
        <v>719.3</v>
      </c>
      <c r="S13" s="21">
        <v>696.3</v>
      </c>
      <c r="T13" s="21" t="s">
        <v>2</v>
      </c>
      <c r="V13" s="3"/>
      <c r="X13" s="3"/>
      <c r="Y13" s="3"/>
      <c r="AA13" s="3"/>
      <c r="AB13" s="3"/>
    </row>
    <row r="14" spans="1:28" x14ac:dyDescent="0.25">
      <c r="A14" s="20" t="s">
        <v>15</v>
      </c>
      <c r="B14" s="21" t="s">
        <v>16</v>
      </c>
      <c r="C14" s="21">
        <v>65.36</v>
      </c>
      <c r="D14" s="21" t="s">
        <v>63</v>
      </c>
      <c r="E14" s="21">
        <v>85</v>
      </c>
      <c r="F14" s="21">
        <v>80</v>
      </c>
      <c r="G14" s="21">
        <v>731.3</v>
      </c>
      <c r="H14" s="21">
        <v>685.6</v>
      </c>
      <c r="I14" s="21">
        <v>45.7</v>
      </c>
      <c r="J14" s="21">
        <v>662.5</v>
      </c>
      <c r="K14" s="21">
        <v>685.6</v>
      </c>
      <c r="L14" s="21">
        <v>651.29999999999995</v>
      </c>
      <c r="M14" s="21">
        <v>34.300000000000068</v>
      </c>
      <c r="N14" s="21">
        <v>36</v>
      </c>
      <c r="O14" s="21">
        <v>2</v>
      </c>
      <c r="P14" s="21">
        <v>12</v>
      </c>
      <c r="Q14" s="21">
        <v>35</v>
      </c>
      <c r="R14" s="21">
        <v>719.3</v>
      </c>
      <c r="S14" s="21">
        <v>696.3</v>
      </c>
      <c r="T14" s="21" t="s">
        <v>2</v>
      </c>
      <c r="V14" s="3"/>
      <c r="X14" s="3"/>
      <c r="Y14" s="3"/>
      <c r="AA14" s="3"/>
      <c r="AB14" s="3"/>
    </row>
    <row r="15" spans="1:28" x14ac:dyDescent="0.25">
      <c r="A15" s="20" t="s">
        <v>17</v>
      </c>
      <c r="B15" s="21" t="s">
        <v>18</v>
      </c>
      <c r="C15" s="21">
        <v>65.55</v>
      </c>
      <c r="D15" s="21" t="s">
        <v>63</v>
      </c>
      <c r="E15" s="21">
        <v>80</v>
      </c>
      <c r="F15" s="21">
        <v>75</v>
      </c>
      <c r="G15" s="21">
        <v>731.3</v>
      </c>
      <c r="H15" s="21">
        <v>685.6</v>
      </c>
      <c r="I15" s="21">
        <v>45.7</v>
      </c>
      <c r="J15" s="21">
        <v>669.6</v>
      </c>
      <c r="K15" s="21">
        <v>685.6</v>
      </c>
      <c r="L15" s="21">
        <v>656.3</v>
      </c>
      <c r="M15" s="21">
        <v>29.300000000000068</v>
      </c>
      <c r="N15" s="21">
        <v>36</v>
      </c>
      <c r="O15" s="21">
        <v>2</v>
      </c>
      <c r="P15" s="21">
        <v>12</v>
      </c>
      <c r="Q15" s="21">
        <v>35</v>
      </c>
      <c r="R15" s="21">
        <v>719.3</v>
      </c>
      <c r="S15" s="21">
        <v>696.3</v>
      </c>
      <c r="T15" s="21" t="s">
        <v>2</v>
      </c>
      <c r="V15" s="3"/>
      <c r="X15" s="3"/>
      <c r="Y15" s="3"/>
      <c r="AA15" s="3"/>
      <c r="AB15" s="3"/>
    </row>
    <row r="16" spans="1:28" x14ac:dyDescent="0.25">
      <c r="A16" s="20" t="s">
        <v>19</v>
      </c>
      <c r="B16" s="21" t="s">
        <v>20</v>
      </c>
      <c r="C16" s="21">
        <v>65.739999999999995</v>
      </c>
      <c r="D16" s="21" t="s">
        <v>63</v>
      </c>
      <c r="E16" s="21">
        <v>70</v>
      </c>
      <c r="F16" s="21">
        <v>65</v>
      </c>
      <c r="G16" s="21">
        <v>731.3</v>
      </c>
      <c r="H16" s="21">
        <v>685.6</v>
      </c>
      <c r="I16" s="21">
        <v>45.7</v>
      </c>
      <c r="J16" s="21">
        <v>680.5</v>
      </c>
      <c r="K16" s="21">
        <v>685.6</v>
      </c>
      <c r="L16" s="21">
        <v>666.3</v>
      </c>
      <c r="M16" s="21">
        <v>19.300000000000068</v>
      </c>
      <c r="N16" s="21">
        <v>36</v>
      </c>
      <c r="O16" s="21">
        <v>2</v>
      </c>
      <c r="P16" s="21">
        <v>12</v>
      </c>
      <c r="Q16" s="21">
        <v>35</v>
      </c>
      <c r="R16" s="21">
        <v>719.3</v>
      </c>
      <c r="S16" s="21">
        <v>696.3</v>
      </c>
      <c r="T16" s="21" t="s">
        <v>2</v>
      </c>
      <c r="V16" s="3"/>
      <c r="X16" s="3"/>
      <c r="Y16" s="3"/>
      <c r="AA16" s="3"/>
      <c r="AB16" s="3"/>
    </row>
    <row r="17" spans="1:28" x14ac:dyDescent="0.25">
      <c r="A17" s="20" t="s">
        <v>21</v>
      </c>
      <c r="B17" s="21" t="s">
        <v>22</v>
      </c>
      <c r="C17" s="21">
        <v>66.39</v>
      </c>
      <c r="D17" s="21" t="s">
        <v>63</v>
      </c>
      <c r="E17" s="21">
        <v>60</v>
      </c>
      <c r="F17" s="21">
        <v>55</v>
      </c>
      <c r="G17" s="21">
        <v>731.3</v>
      </c>
      <c r="H17" s="24">
        <v>689.5</v>
      </c>
      <c r="I17" s="24">
        <v>41.8</v>
      </c>
      <c r="J17" s="21">
        <v>689</v>
      </c>
      <c r="K17" s="24">
        <v>689.5</v>
      </c>
      <c r="L17" s="24">
        <v>676.3</v>
      </c>
      <c r="M17" s="24">
        <v>13.200000000000045</v>
      </c>
      <c r="N17" s="21">
        <v>36</v>
      </c>
      <c r="O17" s="21">
        <v>2</v>
      </c>
      <c r="P17" s="21">
        <v>12</v>
      </c>
      <c r="Q17" s="21">
        <v>35</v>
      </c>
      <c r="R17" s="21">
        <v>719.3</v>
      </c>
      <c r="S17" s="21">
        <v>696.3</v>
      </c>
      <c r="T17" s="21" t="s">
        <v>2</v>
      </c>
      <c r="V17" s="3"/>
      <c r="X17" s="3"/>
      <c r="Y17" s="3"/>
      <c r="AA17" s="3"/>
      <c r="AB17" s="3"/>
    </row>
    <row r="18" spans="1:28" x14ac:dyDescent="0.25">
      <c r="A18" s="20" t="s">
        <v>23</v>
      </c>
      <c r="B18" s="21" t="s">
        <v>24</v>
      </c>
      <c r="C18" s="21">
        <v>66.14</v>
      </c>
      <c r="D18" s="21" t="s">
        <v>63</v>
      </c>
      <c r="E18" s="24">
        <v>55</v>
      </c>
      <c r="F18" s="24">
        <v>50</v>
      </c>
      <c r="G18" s="21">
        <v>731.3</v>
      </c>
      <c r="H18" s="24">
        <v>693.5</v>
      </c>
      <c r="I18" s="24">
        <v>37.799999999999997</v>
      </c>
      <c r="J18" s="21">
        <v>694.6</v>
      </c>
      <c r="K18" s="24">
        <v>693.5</v>
      </c>
      <c r="L18" s="24">
        <v>681.3</v>
      </c>
      <c r="M18" s="24">
        <v>12.200000000000045</v>
      </c>
      <c r="N18" s="21">
        <v>36</v>
      </c>
      <c r="O18" s="24">
        <v>1</v>
      </c>
      <c r="P18" s="21">
        <v>12</v>
      </c>
      <c r="Q18" s="24" t="s">
        <v>2</v>
      </c>
      <c r="R18" s="21">
        <v>719.3</v>
      </c>
      <c r="S18" s="24" t="s">
        <v>2</v>
      </c>
      <c r="T18" s="21" t="s">
        <v>2</v>
      </c>
      <c r="V18" s="3"/>
      <c r="X18" s="3"/>
      <c r="Y18" s="3"/>
      <c r="AA18" s="3"/>
      <c r="AB18" s="3"/>
    </row>
    <row r="19" spans="1:28" x14ac:dyDescent="0.25">
      <c r="A19" s="20" t="s">
        <v>25</v>
      </c>
      <c r="B19" s="21" t="s">
        <v>26</v>
      </c>
      <c r="C19" s="21">
        <v>66.34</v>
      </c>
      <c r="D19" s="21" t="s">
        <v>64</v>
      </c>
      <c r="E19" s="24">
        <v>50</v>
      </c>
      <c r="F19" s="24">
        <v>45</v>
      </c>
      <c r="G19" s="21">
        <v>731.3</v>
      </c>
      <c r="H19" s="24">
        <v>697.5</v>
      </c>
      <c r="I19" s="24">
        <v>33.799999999999997</v>
      </c>
      <c r="J19" s="21">
        <v>698</v>
      </c>
      <c r="K19" s="24">
        <v>697.5</v>
      </c>
      <c r="L19" s="24">
        <v>686.3</v>
      </c>
      <c r="M19" s="24">
        <v>11.200000000000045</v>
      </c>
      <c r="N19" s="21">
        <v>36</v>
      </c>
      <c r="O19" s="24">
        <v>1</v>
      </c>
      <c r="P19" s="24">
        <v>10</v>
      </c>
      <c r="Q19" s="24" t="s">
        <v>2</v>
      </c>
      <c r="R19" s="24">
        <v>721.3</v>
      </c>
      <c r="S19" s="24" t="s">
        <v>2</v>
      </c>
      <c r="T19" s="21" t="s">
        <v>2</v>
      </c>
      <c r="V19" s="3"/>
      <c r="X19" s="3"/>
      <c r="Y19" s="3"/>
      <c r="AA19" s="3"/>
      <c r="AB19" s="3"/>
    </row>
    <row r="20" spans="1:28" x14ac:dyDescent="0.25">
      <c r="A20" s="20" t="s">
        <v>27</v>
      </c>
      <c r="B20" s="21" t="s">
        <v>28</v>
      </c>
      <c r="C20" s="21">
        <v>65.52</v>
      </c>
      <c r="D20" s="21" t="s">
        <v>64</v>
      </c>
      <c r="E20" s="24">
        <v>45</v>
      </c>
      <c r="F20" s="24">
        <v>40</v>
      </c>
      <c r="G20" s="21">
        <v>731.3</v>
      </c>
      <c r="H20" s="24">
        <v>703.5</v>
      </c>
      <c r="I20" s="24">
        <v>27.8</v>
      </c>
      <c r="J20" s="21">
        <v>700.1</v>
      </c>
      <c r="K20" s="24">
        <v>703.5</v>
      </c>
      <c r="L20" s="24">
        <v>691.3</v>
      </c>
      <c r="M20" s="24">
        <v>12.200000000000045</v>
      </c>
      <c r="N20" s="21">
        <v>36</v>
      </c>
      <c r="O20" s="21">
        <v>1</v>
      </c>
      <c r="P20" s="21">
        <v>10</v>
      </c>
      <c r="Q20" s="21" t="s">
        <v>2</v>
      </c>
      <c r="R20" s="21">
        <v>721.3</v>
      </c>
      <c r="S20" s="21" t="s">
        <v>2</v>
      </c>
      <c r="T20" s="21" t="s">
        <v>2</v>
      </c>
      <c r="V20" s="3"/>
      <c r="X20" s="3"/>
      <c r="Y20" s="3"/>
      <c r="AA20" s="3"/>
      <c r="AB20" s="3"/>
    </row>
    <row r="21" spans="1:28" x14ac:dyDescent="0.25">
      <c r="A21" s="20" t="s">
        <v>29</v>
      </c>
      <c r="B21" s="21" t="s">
        <v>30</v>
      </c>
      <c r="C21" s="21">
        <v>64.709999999999994</v>
      </c>
      <c r="D21" s="21" t="s">
        <v>64</v>
      </c>
      <c r="E21" s="24">
        <v>40</v>
      </c>
      <c r="F21" s="24">
        <v>35</v>
      </c>
      <c r="G21" s="21">
        <v>731.3</v>
      </c>
      <c r="H21" s="24">
        <v>709.5</v>
      </c>
      <c r="I21" s="24">
        <v>21.8</v>
      </c>
      <c r="J21" s="21">
        <v>702.3</v>
      </c>
      <c r="K21" s="24">
        <v>709.5</v>
      </c>
      <c r="L21" s="24">
        <v>696.3</v>
      </c>
      <c r="M21" s="24">
        <v>13.200000000000045</v>
      </c>
      <c r="N21" s="21">
        <v>36</v>
      </c>
      <c r="O21" s="21">
        <v>1</v>
      </c>
      <c r="P21" s="21">
        <v>10</v>
      </c>
      <c r="Q21" s="21" t="s">
        <v>2</v>
      </c>
      <c r="R21" s="21">
        <v>721.3</v>
      </c>
      <c r="S21" s="21" t="s">
        <v>2</v>
      </c>
      <c r="T21" s="21" t="s">
        <v>2</v>
      </c>
      <c r="V21" s="3"/>
      <c r="X21" s="3"/>
      <c r="Y21" s="3"/>
      <c r="AA21" s="3"/>
      <c r="AB21" s="3"/>
    </row>
    <row r="22" spans="1:28" x14ac:dyDescent="0.25">
      <c r="A22" s="20" t="s">
        <v>31</v>
      </c>
      <c r="B22" s="21" t="s">
        <v>32</v>
      </c>
      <c r="C22" s="21">
        <v>63.9</v>
      </c>
      <c r="D22" s="24" t="s">
        <v>63</v>
      </c>
      <c r="E22" s="21">
        <v>40</v>
      </c>
      <c r="F22" s="21">
        <v>35</v>
      </c>
      <c r="G22" s="21">
        <v>731.3</v>
      </c>
      <c r="H22" s="24">
        <v>715.5</v>
      </c>
      <c r="I22" s="24">
        <v>15.8</v>
      </c>
      <c r="J22" s="21">
        <v>704.4</v>
      </c>
      <c r="K22" s="24">
        <v>715.5</v>
      </c>
      <c r="L22" s="21">
        <v>696.3</v>
      </c>
      <c r="M22" s="24">
        <v>19.200000000000045</v>
      </c>
      <c r="N22" s="21">
        <v>36</v>
      </c>
      <c r="O22" s="24">
        <v>0</v>
      </c>
      <c r="P22" s="24" t="s">
        <v>2</v>
      </c>
      <c r="Q22" s="21" t="s">
        <v>2</v>
      </c>
      <c r="R22" s="24" t="s">
        <v>2</v>
      </c>
      <c r="S22" s="21" t="s">
        <v>2</v>
      </c>
      <c r="T22" s="21" t="s">
        <v>2</v>
      </c>
      <c r="V22" s="3"/>
      <c r="X22" s="3"/>
      <c r="Y22" s="3"/>
      <c r="AA22" s="3"/>
      <c r="AB22" s="3"/>
    </row>
    <row r="23" spans="1:28" x14ac:dyDescent="0.25">
      <c r="A23" s="20" t="s">
        <v>33</v>
      </c>
      <c r="B23" s="21" t="s">
        <v>34</v>
      </c>
      <c r="C23" s="21">
        <v>63.1</v>
      </c>
      <c r="D23" s="24" t="s">
        <v>65</v>
      </c>
      <c r="E23" s="21">
        <v>35</v>
      </c>
      <c r="F23" s="21">
        <v>30</v>
      </c>
      <c r="G23" s="21">
        <v>731.3</v>
      </c>
      <c r="H23" s="24">
        <v>717.5</v>
      </c>
      <c r="I23" s="24">
        <v>13.8</v>
      </c>
      <c r="J23" s="21">
        <v>706.5</v>
      </c>
      <c r="K23" s="24">
        <v>717.5</v>
      </c>
      <c r="L23" s="21">
        <v>701.3</v>
      </c>
      <c r="M23" s="24">
        <v>16.200000000000045</v>
      </c>
      <c r="N23" s="25">
        <v>30</v>
      </c>
      <c r="O23" s="21">
        <v>0</v>
      </c>
      <c r="P23" s="21" t="s">
        <v>2</v>
      </c>
      <c r="Q23" s="21" t="s">
        <v>2</v>
      </c>
      <c r="R23" s="21" t="s">
        <v>2</v>
      </c>
      <c r="S23" s="21" t="s">
        <v>2</v>
      </c>
      <c r="T23" s="21" t="s">
        <v>2</v>
      </c>
      <c r="V23" s="3"/>
      <c r="X23" s="3"/>
      <c r="Y23" s="3"/>
      <c r="AA23" s="3"/>
      <c r="AB23" s="3"/>
    </row>
    <row r="24" spans="1:28" x14ac:dyDescent="0.25">
      <c r="A24" s="15" t="s">
        <v>73</v>
      </c>
      <c r="V24" s="3"/>
      <c r="X24" s="3"/>
      <c r="Y24" s="3"/>
      <c r="AA24" s="3"/>
      <c r="AB24" s="3"/>
    </row>
    <row r="26" spans="1:28" ht="19.5" thickBot="1" x14ac:dyDescent="0.35">
      <c r="A26" s="1" t="s">
        <v>71</v>
      </c>
    </row>
    <row r="27" spans="1:28" s="26" customFormat="1" ht="15" customHeight="1" x14ac:dyDescent="0.25">
      <c r="A27" s="69" t="s">
        <v>69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1"/>
      <c r="V27" s="27"/>
      <c r="X27" s="27"/>
      <c r="Y27" s="27"/>
      <c r="AA27" s="27"/>
      <c r="AB27" s="27"/>
    </row>
    <row r="28" spans="1:28" s="26" customFormat="1" ht="15" customHeight="1" thickBot="1" x14ac:dyDescent="0.3">
      <c r="A28" s="66" t="s">
        <v>70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8"/>
      <c r="V28" s="27"/>
      <c r="X28" s="27"/>
      <c r="Y28" s="27"/>
      <c r="AA28" s="27"/>
      <c r="AB28" s="27"/>
    </row>
    <row r="29" spans="1:28" s="28" customFormat="1" ht="15" customHeight="1" x14ac:dyDescent="0.2">
      <c r="A29" s="62" t="s">
        <v>94</v>
      </c>
      <c r="B29" s="52" t="s">
        <v>39</v>
      </c>
      <c r="C29" s="50" t="s">
        <v>39</v>
      </c>
      <c r="D29" s="72" t="s">
        <v>95</v>
      </c>
      <c r="E29" s="50" t="s">
        <v>67</v>
      </c>
      <c r="F29" s="50" t="s">
        <v>68</v>
      </c>
      <c r="G29" s="50"/>
      <c r="H29" s="50" t="s">
        <v>48</v>
      </c>
      <c r="I29" s="50" t="s">
        <v>93</v>
      </c>
      <c r="J29" s="50" t="s">
        <v>51</v>
      </c>
      <c r="K29" s="50" t="s">
        <v>36</v>
      </c>
      <c r="L29" s="50" t="s">
        <v>36</v>
      </c>
      <c r="M29" s="72" t="s">
        <v>113</v>
      </c>
      <c r="N29" s="50" t="s">
        <v>36</v>
      </c>
      <c r="O29" s="72" t="s">
        <v>96</v>
      </c>
      <c r="P29" s="50" t="s">
        <v>59</v>
      </c>
      <c r="Q29" s="50" t="s">
        <v>59</v>
      </c>
      <c r="R29" s="50" t="s">
        <v>58</v>
      </c>
      <c r="S29" s="50" t="s">
        <v>60</v>
      </c>
      <c r="T29" s="64" t="s">
        <v>62</v>
      </c>
      <c r="V29" s="29"/>
      <c r="X29" s="29"/>
      <c r="Y29" s="29"/>
      <c r="AA29" s="29"/>
      <c r="AB29" s="29"/>
    </row>
    <row r="30" spans="1:28" s="28" customFormat="1" ht="15" customHeight="1" thickBot="1" x14ac:dyDescent="0.25">
      <c r="A30" s="63"/>
      <c r="B30" s="53" t="s">
        <v>38</v>
      </c>
      <c r="C30" s="31" t="s">
        <v>40</v>
      </c>
      <c r="D30" s="73"/>
      <c r="E30" s="31" t="s">
        <v>45</v>
      </c>
      <c r="F30" s="31" t="s">
        <v>45</v>
      </c>
      <c r="G30" s="31" t="s">
        <v>46</v>
      </c>
      <c r="H30" s="31" t="s">
        <v>47</v>
      </c>
      <c r="I30" s="31" t="s">
        <v>49</v>
      </c>
      <c r="J30" s="31" t="s">
        <v>112</v>
      </c>
      <c r="K30" s="31" t="s">
        <v>66</v>
      </c>
      <c r="L30" s="31" t="s">
        <v>52</v>
      </c>
      <c r="M30" s="75"/>
      <c r="N30" s="31" t="s">
        <v>53</v>
      </c>
      <c r="O30" s="73"/>
      <c r="P30" s="31" t="s">
        <v>58</v>
      </c>
      <c r="Q30" s="31" t="s">
        <v>60</v>
      </c>
      <c r="R30" s="31" t="s">
        <v>61</v>
      </c>
      <c r="S30" s="31" t="s">
        <v>61</v>
      </c>
      <c r="T30" s="65"/>
      <c r="V30" s="60" t="s">
        <v>107</v>
      </c>
      <c r="X30" s="29"/>
      <c r="Y30" s="29"/>
      <c r="AA30" s="29"/>
      <c r="AB30" s="29"/>
    </row>
    <row r="31" spans="1:28" s="28" customFormat="1" ht="15" customHeight="1" thickBot="1" x14ac:dyDescent="0.25">
      <c r="A31" s="63"/>
      <c r="B31" s="41" t="s">
        <v>41</v>
      </c>
      <c r="C31" s="40" t="s">
        <v>41</v>
      </c>
      <c r="D31" s="74"/>
      <c r="E31" s="40" t="s">
        <v>41</v>
      </c>
      <c r="F31" s="40" t="s">
        <v>41</v>
      </c>
      <c r="G31" s="40" t="s">
        <v>41</v>
      </c>
      <c r="H31" s="40" t="s">
        <v>41</v>
      </c>
      <c r="I31" s="40" t="s">
        <v>41</v>
      </c>
      <c r="J31" s="40" t="s">
        <v>41</v>
      </c>
      <c r="K31" s="40" t="s">
        <v>41</v>
      </c>
      <c r="L31" s="40" t="s">
        <v>41</v>
      </c>
      <c r="M31" s="40" t="s">
        <v>41</v>
      </c>
      <c r="N31" s="40" t="s">
        <v>54</v>
      </c>
      <c r="O31" s="74"/>
      <c r="P31" s="40" t="s">
        <v>41</v>
      </c>
      <c r="Q31" s="40" t="s">
        <v>41</v>
      </c>
      <c r="R31" s="40" t="s">
        <v>41</v>
      </c>
      <c r="S31" s="40" t="s">
        <v>41</v>
      </c>
      <c r="T31" s="51" t="s">
        <v>41</v>
      </c>
      <c r="V31" s="29" t="s">
        <v>106</v>
      </c>
      <c r="X31" s="29"/>
      <c r="Y31" s="29"/>
      <c r="AA31" s="29"/>
      <c r="AB31" s="29"/>
    </row>
    <row r="32" spans="1:28" s="28" customFormat="1" ht="15" customHeight="1" x14ac:dyDescent="0.2">
      <c r="A32" s="46" t="s">
        <v>0</v>
      </c>
      <c r="B32" s="47" t="s">
        <v>1</v>
      </c>
      <c r="C32" s="48">
        <v>63.51</v>
      </c>
      <c r="D32" s="48" t="s">
        <v>63</v>
      </c>
      <c r="E32" s="48">
        <v>75</v>
      </c>
      <c r="F32" s="48">
        <v>70</v>
      </c>
      <c r="G32" s="48">
        <v>726.7</v>
      </c>
      <c r="H32" s="48">
        <v>682.1</v>
      </c>
      <c r="I32" s="48">
        <v>44.6</v>
      </c>
      <c r="J32" s="48">
        <v>662.8</v>
      </c>
      <c r="K32" s="48">
        <v>682.1</v>
      </c>
      <c r="L32" s="48">
        <v>656.7</v>
      </c>
      <c r="M32" s="48">
        <f>685.6-J32</f>
        <v>22.800000000000068</v>
      </c>
      <c r="N32" s="48">
        <v>36</v>
      </c>
      <c r="O32" s="48">
        <v>2</v>
      </c>
      <c r="P32" s="48">
        <v>12</v>
      </c>
      <c r="Q32" s="48">
        <v>35</v>
      </c>
      <c r="R32" s="48">
        <v>714.7</v>
      </c>
      <c r="S32" s="48">
        <v>691.7</v>
      </c>
      <c r="T32" s="49" t="s">
        <v>2</v>
      </c>
      <c r="V32" s="58">
        <f>685.6</f>
        <v>685.6</v>
      </c>
      <c r="W32" s="29"/>
      <c r="X32" s="29"/>
      <c r="Y32" s="29"/>
      <c r="AA32" s="29"/>
      <c r="AB32" s="28" t="s">
        <v>77</v>
      </c>
    </row>
    <row r="33" spans="1:28" s="28" customFormat="1" ht="15" customHeight="1" x14ac:dyDescent="0.2">
      <c r="A33" s="44" t="s">
        <v>3</v>
      </c>
      <c r="B33" s="42" t="s">
        <v>104</v>
      </c>
      <c r="C33" s="32">
        <v>63.79</v>
      </c>
      <c r="D33" s="32" t="s">
        <v>63</v>
      </c>
      <c r="E33" s="32">
        <v>80</v>
      </c>
      <c r="F33" s="32">
        <v>75</v>
      </c>
      <c r="G33" s="32">
        <v>726.7</v>
      </c>
      <c r="H33" s="32">
        <v>682.1</v>
      </c>
      <c r="I33" s="32">
        <v>44.6</v>
      </c>
      <c r="J33" s="32">
        <v>660</v>
      </c>
      <c r="K33" s="32">
        <v>682.1</v>
      </c>
      <c r="L33" s="32">
        <v>651.70000000000005</v>
      </c>
      <c r="M33" s="32">
        <f>686.6-J33</f>
        <v>26.600000000000023</v>
      </c>
      <c r="N33" s="32">
        <v>36</v>
      </c>
      <c r="O33" s="32">
        <v>2</v>
      </c>
      <c r="P33" s="32">
        <v>12</v>
      </c>
      <c r="Q33" s="32">
        <v>35</v>
      </c>
      <c r="R33" s="32">
        <v>714.7</v>
      </c>
      <c r="S33" s="32">
        <v>691.7</v>
      </c>
      <c r="T33" s="36" t="s">
        <v>2</v>
      </c>
      <c r="V33" s="58">
        <f>686.6</f>
        <v>686.6</v>
      </c>
      <c r="W33" s="29"/>
      <c r="X33" s="29"/>
      <c r="Y33" s="29"/>
      <c r="AA33" s="29"/>
      <c r="AB33" s="28" t="s">
        <v>78</v>
      </c>
    </row>
    <row r="34" spans="1:28" s="28" customFormat="1" ht="15" customHeight="1" x14ac:dyDescent="0.2">
      <c r="A34" s="44" t="s">
        <v>5</v>
      </c>
      <c r="B34" s="42" t="s">
        <v>102</v>
      </c>
      <c r="C34" s="32">
        <v>66.44</v>
      </c>
      <c r="D34" s="32" t="s">
        <v>63</v>
      </c>
      <c r="E34" s="32">
        <v>90</v>
      </c>
      <c r="F34" s="32">
        <v>85</v>
      </c>
      <c r="G34" s="32">
        <v>732.3</v>
      </c>
      <c r="H34" s="32">
        <v>682.1</v>
      </c>
      <c r="I34" s="32">
        <v>50.2</v>
      </c>
      <c r="J34" s="32">
        <v>657.1</v>
      </c>
      <c r="K34" s="32">
        <v>682.1</v>
      </c>
      <c r="L34" s="32">
        <v>647.29999999999995</v>
      </c>
      <c r="M34" s="32">
        <f>688-J34</f>
        <v>30.899999999999977</v>
      </c>
      <c r="N34" s="32">
        <v>36</v>
      </c>
      <c r="O34" s="32">
        <v>2</v>
      </c>
      <c r="P34" s="32">
        <v>12</v>
      </c>
      <c r="Q34" s="32">
        <v>35</v>
      </c>
      <c r="R34" s="32">
        <v>720.3</v>
      </c>
      <c r="S34" s="32">
        <v>697.3</v>
      </c>
      <c r="T34" s="36" t="s">
        <v>2</v>
      </c>
      <c r="V34" s="58">
        <f>688</f>
        <v>688</v>
      </c>
      <c r="W34" s="29"/>
      <c r="X34" s="29"/>
      <c r="Y34" s="29"/>
      <c r="AA34" s="29"/>
      <c r="AB34" s="30" t="s">
        <v>76</v>
      </c>
    </row>
    <row r="35" spans="1:28" s="28" customFormat="1" ht="15" customHeight="1" x14ac:dyDescent="0.2">
      <c r="A35" s="44" t="s">
        <v>7</v>
      </c>
      <c r="B35" s="42" t="s">
        <v>97</v>
      </c>
      <c r="C35" s="32">
        <v>69.06</v>
      </c>
      <c r="D35" s="32" t="s">
        <v>63</v>
      </c>
      <c r="E35" s="32">
        <v>100</v>
      </c>
      <c r="F35" s="32">
        <v>95</v>
      </c>
      <c r="G35" s="32">
        <v>735.9</v>
      </c>
      <c r="H35" s="33">
        <v>685.6</v>
      </c>
      <c r="I35" s="33">
        <v>50.3</v>
      </c>
      <c r="J35" s="34">
        <v>658.3</v>
      </c>
      <c r="K35" s="34">
        <v>654</v>
      </c>
      <c r="L35" s="32">
        <v>640.9</v>
      </c>
      <c r="M35" s="35">
        <f>689.5-J35</f>
        <v>31.200000000000045</v>
      </c>
      <c r="N35" s="32">
        <v>36</v>
      </c>
      <c r="O35" s="32">
        <v>2</v>
      </c>
      <c r="P35" s="32">
        <v>12</v>
      </c>
      <c r="Q35" s="32">
        <v>34</v>
      </c>
      <c r="R35" s="32">
        <v>723.9</v>
      </c>
      <c r="S35" s="32">
        <v>701.9</v>
      </c>
      <c r="T35" s="36">
        <v>675</v>
      </c>
      <c r="V35" s="59">
        <f>689.5</f>
        <v>689.5</v>
      </c>
      <c r="W35" s="29"/>
      <c r="X35" s="29"/>
      <c r="Y35" s="29"/>
      <c r="AA35" s="29"/>
      <c r="AB35" s="28" t="s">
        <v>79</v>
      </c>
    </row>
    <row r="36" spans="1:28" s="28" customFormat="1" ht="15" customHeight="1" x14ac:dyDescent="0.2">
      <c r="A36" s="44" t="s">
        <v>9</v>
      </c>
      <c r="B36" s="42" t="s">
        <v>98</v>
      </c>
      <c r="C36" s="32">
        <v>68.849999999999994</v>
      </c>
      <c r="D36" s="32" t="s">
        <v>63</v>
      </c>
      <c r="E36" s="32">
        <v>100</v>
      </c>
      <c r="F36" s="32">
        <v>95</v>
      </c>
      <c r="G36" s="32">
        <v>735.9</v>
      </c>
      <c r="H36" s="33">
        <v>685.6</v>
      </c>
      <c r="I36" s="33">
        <v>50.3</v>
      </c>
      <c r="J36" s="34">
        <v>662.4</v>
      </c>
      <c r="K36" s="34">
        <v>654</v>
      </c>
      <c r="L36" s="32">
        <v>640.9</v>
      </c>
      <c r="M36" s="35">
        <f>691.2-J36</f>
        <v>28.800000000000068</v>
      </c>
      <c r="N36" s="32">
        <v>36</v>
      </c>
      <c r="O36" s="32">
        <v>2</v>
      </c>
      <c r="P36" s="32">
        <v>12</v>
      </c>
      <c r="Q36" s="32">
        <v>34</v>
      </c>
      <c r="R36" s="32">
        <v>723.9</v>
      </c>
      <c r="S36" s="32">
        <v>701.9</v>
      </c>
      <c r="T36" s="36">
        <v>675</v>
      </c>
      <c r="V36" s="59">
        <f>691.2</f>
        <v>691.2</v>
      </c>
      <c r="W36" s="29"/>
      <c r="X36" s="29"/>
      <c r="Y36" s="29"/>
      <c r="AA36" s="29"/>
      <c r="AB36" s="28" t="s">
        <v>80</v>
      </c>
    </row>
    <row r="37" spans="1:28" s="28" customFormat="1" ht="15" customHeight="1" x14ac:dyDescent="0.2">
      <c r="A37" s="44" t="s">
        <v>11</v>
      </c>
      <c r="B37" s="42" t="s">
        <v>108</v>
      </c>
      <c r="C37" s="56">
        <v>68.739999999999995</v>
      </c>
      <c r="D37" s="32" t="s">
        <v>63</v>
      </c>
      <c r="E37" s="32">
        <v>95</v>
      </c>
      <c r="F37" s="32">
        <v>90</v>
      </c>
      <c r="G37" s="32">
        <v>733.6</v>
      </c>
      <c r="H37" s="33">
        <v>685.6</v>
      </c>
      <c r="I37" s="33">
        <v>48</v>
      </c>
      <c r="J37" s="34">
        <v>656.1</v>
      </c>
      <c r="K37" s="34">
        <v>654</v>
      </c>
      <c r="L37" s="32">
        <v>643.6</v>
      </c>
      <c r="M37" s="35">
        <f>691.6-J37</f>
        <v>35.5</v>
      </c>
      <c r="N37" s="32">
        <v>36</v>
      </c>
      <c r="O37" s="32">
        <v>2</v>
      </c>
      <c r="P37" s="32">
        <v>12</v>
      </c>
      <c r="Q37" s="32">
        <v>34</v>
      </c>
      <c r="R37" s="32">
        <v>721.6</v>
      </c>
      <c r="S37" s="32">
        <v>699.6</v>
      </c>
      <c r="T37" s="36">
        <v>675</v>
      </c>
      <c r="V37" s="59">
        <f>691.6</f>
        <v>691.6</v>
      </c>
      <c r="W37" s="29"/>
      <c r="X37" s="29"/>
      <c r="Y37" s="29"/>
      <c r="AA37" s="29"/>
      <c r="AB37" s="28" t="s">
        <v>81</v>
      </c>
    </row>
    <row r="38" spans="1:28" s="28" customFormat="1" ht="15" customHeight="1" x14ac:dyDescent="0.2">
      <c r="A38" s="44" t="s">
        <v>13</v>
      </c>
      <c r="B38" s="42" t="s">
        <v>109</v>
      </c>
      <c r="C38" s="32">
        <v>67.05</v>
      </c>
      <c r="D38" s="32" t="s">
        <v>63</v>
      </c>
      <c r="E38" s="32">
        <v>90</v>
      </c>
      <c r="F38" s="32">
        <v>85</v>
      </c>
      <c r="G38" s="32">
        <v>731.3</v>
      </c>
      <c r="H38" s="32">
        <v>685.6</v>
      </c>
      <c r="I38" s="32">
        <v>45.7</v>
      </c>
      <c r="J38" s="32">
        <v>658</v>
      </c>
      <c r="K38" s="32">
        <v>685.6</v>
      </c>
      <c r="L38" s="32">
        <v>646.29999999999995</v>
      </c>
      <c r="M38" s="32">
        <f>690.8-J38</f>
        <v>32.799999999999955</v>
      </c>
      <c r="N38" s="32">
        <v>36</v>
      </c>
      <c r="O38" s="32">
        <v>2</v>
      </c>
      <c r="P38" s="32">
        <v>12</v>
      </c>
      <c r="Q38" s="32">
        <v>35</v>
      </c>
      <c r="R38" s="32">
        <v>719.3</v>
      </c>
      <c r="S38" s="32">
        <v>696.3</v>
      </c>
      <c r="T38" s="36" t="s">
        <v>2</v>
      </c>
      <c r="V38" s="58">
        <f>690.8</f>
        <v>690.8</v>
      </c>
      <c r="W38" s="29"/>
      <c r="X38" s="29"/>
      <c r="Y38" s="29"/>
      <c r="AA38" s="29"/>
      <c r="AB38" s="28" t="s">
        <v>82</v>
      </c>
    </row>
    <row r="39" spans="1:28" s="28" customFormat="1" ht="15" customHeight="1" x14ac:dyDescent="0.2">
      <c r="A39" s="44" t="s">
        <v>15</v>
      </c>
      <c r="B39" s="42" t="s">
        <v>110</v>
      </c>
      <c r="C39" s="32">
        <v>65.36</v>
      </c>
      <c r="D39" s="32" t="s">
        <v>63</v>
      </c>
      <c r="E39" s="32">
        <v>85</v>
      </c>
      <c r="F39" s="32">
        <v>80</v>
      </c>
      <c r="G39" s="32">
        <v>731.3</v>
      </c>
      <c r="H39" s="32">
        <v>685.6</v>
      </c>
      <c r="I39" s="32">
        <v>45.7</v>
      </c>
      <c r="J39" s="32">
        <v>662.5</v>
      </c>
      <c r="K39" s="32">
        <v>685.6</v>
      </c>
      <c r="L39" s="32">
        <v>651.29999999999995</v>
      </c>
      <c r="M39" s="32">
        <f>690.3-J39</f>
        <v>27.799999999999955</v>
      </c>
      <c r="N39" s="32">
        <v>36</v>
      </c>
      <c r="O39" s="32">
        <v>2</v>
      </c>
      <c r="P39" s="32">
        <v>12</v>
      </c>
      <c r="Q39" s="32">
        <v>35</v>
      </c>
      <c r="R39" s="32">
        <v>719.3</v>
      </c>
      <c r="S39" s="32">
        <v>696.3</v>
      </c>
      <c r="T39" s="36" t="s">
        <v>2</v>
      </c>
      <c r="V39" s="58">
        <f>690.3</f>
        <v>690.3</v>
      </c>
      <c r="W39" s="29"/>
      <c r="X39" s="29"/>
      <c r="Y39" s="29"/>
      <c r="AA39" s="29"/>
      <c r="AB39" s="28" t="s">
        <v>83</v>
      </c>
    </row>
    <row r="40" spans="1:28" s="28" customFormat="1" ht="15" customHeight="1" x14ac:dyDescent="0.2">
      <c r="A40" s="44" t="s">
        <v>17</v>
      </c>
      <c r="B40" s="42" t="s">
        <v>18</v>
      </c>
      <c r="C40" s="32">
        <v>65.55</v>
      </c>
      <c r="D40" s="32" t="s">
        <v>63</v>
      </c>
      <c r="E40" s="32">
        <v>80</v>
      </c>
      <c r="F40" s="32">
        <v>75</v>
      </c>
      <c r="G40" s="32">
        <v>731.3</v>
      </c>
      <c r="H40" s="32">
        <v>685.6</v>
      </c>
      <c r="I40" s="32">
        <v>45.7</v>
      </c>
      <c r="J40" s="32">
        <v>669.6</v>
      </c>
      <c r="K40" s="32">
        <v>685.6</v>
      </c>
      <c r="L40" s="32">
        <v>656.3</v>
      </c>
      <c r="M40" s="32">
        <f>689.6-J40</f>
        <v>20</v>
      </c>
      <c r="N40" s="32">
        <v>36</v>
      </c>
      <c r="O40" s="32">
        <v>2</v>
      </c>
      <c r="P40" s="32">
        <v>12</v>
      </c>
      <c r="Q40" s="32">
        <v>35</v>
      </c>
      <c r="R40" s="32">
        <v>719.3</v>
      </c>
      <c r="S40" s="32">
        <v>696.3</v>
      </c>
      <c r="T40" s="36" t="s">
        <v>2</v>
      </c>
      <c r="V40" s="58">
        <f>689.6</f>
        <v>689.6</v>
      </c>
      <c r="W40" s="29"/>
      <c r="X40" s="29"/>
      <c r="Y40" s="29"/>
      <c r="AA40" s="29"/>
      <c r="AB40" s="28" t="s">
        <v>84</v>
      </c>
    </row>
    <row r="41" spans="1:28" s="28" customFormat="1" ht="15" customHeight="1" x14ac:dyDescent="0.2">
      <c r="A41" s="44" t="s">
        <v>19</v>
      </c>
      <c r="B41" s="42" t="s">
        <v>99</v>
      </c>
      <c r="C41" s="32">
        <v>65.739999999999995</v>
      </c>
      <c r="D41" s="32" t="s">
        <v>63</v>
      </c>
      <c r="E41" s="32">
        <v>70</v>
      </c>
      <c r="F41" s="32">
        <v>65</v>
      </c>
      <c r="G41" s="32">
        <v>731.3</v>
      </c>
      <c r="H41" s="32">
        <v>685.6</v>
      </c>
      <c r="I41" s="32">
        <v>45.7</v>
      </c>
      <c r="J41" s="32">
        <v>680.5</v>
      </c>
      <c r="K41" s="32">
        <v>685.6</v>
      </c>
      <c r="L41" s="32">
        <v>666.3</v>
      </c>
      <c r="M41" s="32">
        <f>690.5-J41</f>
        <v>10</v>
      </c>
      <c r="N41" s="32">
        <v>36</v>
      </c>
      <c r="O41" s="32">
        <v>2</v>
      </c>
      <c r="P41" s="32">
        <v>12</v>
      </c>
      <c r="Q41" s="32">
        <v>35</v>
      </c>
      <c r="R41" s="32">
        <v>719.3</v>
      </c>
      <c r="S41" s="32">
        <v>696.3</v>
      </c>
      <c r="T41" s="36" t="s">
        <v>2</v>
      </c>
      <c r="V41" s="58">
        <f>690.5</f>
        <v>690.5</v>
      </c>
      <c r="W41" s="29"/>
      <c r="X41" s="29"/>
      <c r="Y41" s="29"/>
      <c r="AA41" s="29"/>
      <c r="AB41" s="28" t="s">
        <v>85</v>
      </c>
    </row>
    <row r="42" spans="1:28" s="28" customFormat="1" ht="15" customHeight="1" x14ac:dyDescent="0.2">
      <c r="A42" s="44" t="s">
        <v>21</v>
      </c>
      <c r="B42" s="42" t="s">
        <v>22</v>
      </c>
      <c r="C42" s="32">
        <v>65.94</v>
      </c>
      <c r="D42" s="32" t="s">
        <v>63</v>
      </c>
      <c r="E42" s="32">
        <v>65</v>
      </c>
      <c r="F42" s="32">
        <v>60</v>
      </c>
      <c r="G42" s="32">
        <v>731.3</v>
      </c>
      <c r="H42" s="35">
        <f t="shared" ref="H42:H47" si="0">K42</f>
        <v>685.6</v>
      </c>
      <c r="I42" s="32">
        <f t="shared" ref="I42:I47" si="1">G42-H42</f>
        <v>45.699999999999932</v>
      </c>
      <c r="J42" s="32">
        <v>689</v>
      </c>
      <c r="K42" s="35">
        <f t="shared" ref="K42:K48" si="2">K17-Z42</f>
        <v>685.6</v>
      </c>
      <c r="L42" s="35">
        <f t="shared" ref="L42:L48" si="3">G42-F42</f>
        <v>671.3</v>
      </c>
      <c r="M42" s="35">
        <f>693-J42</f>
        <v>4</v>
      </c>
      <c r="N42" s="32">
        <v>36</v>
      </c>
      <c r="O42" s="32">
        <v>2</v>
      </c>
      <c r="P42" s="32">
        <v>12</v>
      </c>
      <c r="Q42" s="32">
        <v>35</v>
      </c>
      <c r="R42" s="32">
        <v>719.3</v>
      </c>
      <c r="S42" s="32">
        <v>696.3</v>
      </c>
      <c r="T42" s="36" t="s">
        <v>2</v>
      </c>
      <c r="V42" s="59">
        <f>693</f>
        <v>693</v>
      </c>
      <c r="W42" s="29"/>
      <c r="X42" s="29">
        <v>689.5</v>
      </c>
      <c r="Y42" s="29">
        <v>685.6</v>
      </c>
      <c r="Z42" s="29">
        <f t="shared" ref="Z42:Z47" si="4">X42-Y42</f>
        <v>3.8999999999999773</v>
      </c>
      <c r="AA42" s="29">
        <f t="shared" ref="AA42:AA48" si="5">G42-L42</f>
        <v>60</v>
      </c>
      <c r="AB42" s="28" t="s">
        <v>86</v>
      </c>
    </row>
    <row r="43" spans="1:28" s="28" customFormat="1" ht="15" customHeight="1" x14ac:dyDescent="0.2">
      <c r="A43" s="44" t="s">
        <v>23</v>
      </c>
      <c r="B43" s="42" t="s">
        <v>24</v>
      </c>
      <c r="C43" s="32">
        <v>66.14</v>
      </c>
      <c r="D43" s="32" t="s">
        <v>63</v>
      </c>
      <c r="E43" s="32">
        <f>F43+5</f>
        <v>60</v>
      </c>
      <c r="F43" s="32">
        <v>55</v>
      </c>
      <c r="G43" s="32">
        <v>731.3</v>
      </c>
      <c r="H43" s="35">
        <f t="shared" si="0"/>
        <v>689.5</v>
      </c>
      <c r="I43" s="32">
        <f t="shared" si="1"/>
        <v>41.799999999999955</v>
      </c>
      <c r="J43" s="32">
        <v>694.6</v>
      </c>
      <c r="K43" s="35">
        <f t="shared" si="2"/>
        <v>689.5</v>
      </c>
      <c r="L43" s="35">
        <f t="shared" si="3"/>
        <v>676.3</v>
      </c>
      <c r="M43" s="35">
        <f>696.6-J43</f>
        <v>2</v>
      </c>
      <c r="N43" s="32">
        <v>36</v>
      </c>
      <c r="O43" s="32">
        <v>2</v>
      </c>
      <c r="P43" s="32">
        <v>12</v>
      </c>
      <c r="Q43" s="32">
        <v>32</v>
      </c>
      <c r="R43" s="32">
        <v>719.3</v>
      </c>
      <c r="S43" s="32">
        <f>G43-Q43</f>
        <v>699.3</v>
      </c>
      <c r="T43" s="36" t="s">
        <v>2</v>
      </c>
      <c r="V43" s="59">
        <f>696.6</f>
        <v>696.6</v>
      </c>
      <c r="W43" s="29"/>
      <c r="X43" s="29">
        <v>693.5</v>
      </c>
      <c r="Y43" s="29">
        <v>689.5</v>
      </c>
      <c r="Z43" s="29">
        <f t="shared" si="4"/>
        <v>4</v>
      </c>
      <c r="AA43" s="29">
        <f t="shared" si="5"/>
        <v>55</v>
      </c>
      <c r="AB43" s="28" t="s">
        <v>87</v>
      </c>
    </row>
    <row r="44" spans="1:28" s="28" customFormat="1" ht="15" customHeight="1" x14ac:dyDescent="0.2">
      <c r="A44" s="44" t="s">
        <v>25</v>
      </c>
      <c r="B44" s="42" t="s">
        <v>26</v>
      </c>
      <c r="C44" s="32">
        <v>66.34</v>
      </c>
      <c r="D44" s="32" t="s">
        <v>64</v>
      </c>
      <c r="E44" s="32">
        <f>F44+5</f>
        <v>55</v>
      </c>
      <c r="F44" s="32">
        <v>50</v>
      </c>
      <c r="G44" s="32">
        <v>731.3</v>
      </c>
      <c r="H44" s="35">
        <f t="shared" si="0"/>
        <v>693.5</v>
      </c>
      <c r="I44" s="32">
        <f t="shared" si="1"/>
        <v>37.799999999999955</v>
      </c>
      <c r="J44" s="32">
        <v>698</v>
      </c>
      <c r="K44" s="35">
        <f t="shared" si="2"/>
        <v>693.5</v>
      </c>
      <c r="L44" s="35">
        <f t="shared" si="3"/>
        <v>681.3</v>
      </c>
      <c r="M44" s="35">
        <f>700-J44</f>
        <v>2</v>
      </c>
      <c r="N44" s="32">
        <v>36</v>
      </c>
      <c r="O44" s="32">
        <v>2</v>
      </c>
      <c r="P44" s="32">
        <v>12</v>
      </c>
      <c r="Q44" s="32">
        <f>P44+15</f>
        <v>27</v>
      </c>
      <c r="R44" s="32">
        <f>G44-P44</f>
        <v>719.3</v>
      </c>
      <c r="S44" s="32">
        <f>G44-Q44</f>
        <v>704.3</v>
      </c>
      <c r="T44" s="36" t="s">
        <v>2</v>
      </c>
      <c r="V44" s="59">
        <f>700</f>
        <v>700</v>
      </c>
      <c r="W44" s="29"/>
      <c r="X44" s="29">
        <v>697.5</v>
      </c>
      <c r="Y44" s="29">
        <v>693.5</v>
      </c>
      <c r="Z44" s="29">
        <f t="shared" si="4"/>
        <v>4</v>
      </c>
      <c r="AA44" s="29">
        <f t="shared" si="5"/>
        <v>50</v>
      </c>
      <c r="AB44" s="28" t="s">
        <v>88</v>
      </c>
    </row>
    <row r="45" spans="1:28" s="28" customFormat="1" ht="15" customHeight="1" x14ac:dyDescent="0.2">
      <c r="A45" s="44" t="s">
        <v>27</v>
      </c>
      <c r="B45" s="42" t="s">
        <v>100</v>
      </c>
      <c r="C45" s="32">
        <v>65.599999999999994</v>
      </c>
      <c r="D45" s="32" t="s">
        <v>64</v>
      </c>
      <c r="E45" s="32">
        <f>F45+5</f>
        <v>50</v>
      </c>
      <c r="F45" s="32">
        <v>45</v>
      </c>
      <c r="G45" s="32">
        <v>731.3</v>
      </c>
      <c r="H45" s="35">
        <f t="shared" si="0"/>
        <v>697.5</v>
      </c>
      <c r="I45" s="32">
        <f t="shared" si="1"/>
        <v>33.799999999999955</v>
      </c>
      <c r="J45" s="32">
        <v>700.1</v>
      </c>
      <c r="K45" s="35">
        <f t="shared" si="2"/>
        <v>697.5</v>
      </c>
      <c r="L45" s="35">
        <f t="shared" si="3"/>
        <v>686.3</v>
      </c>
      <c r="M45" s="35">
        <f>706.3-J45</f>
        <v>6.1999999999999318</v>
      </c>
      <c r="N45" s="32">
        <v>36</v>
      </c>
      <c r="O45" s="32">
        <v>1</v>
      </c>
      <c r="P45" s="32">
        <v>10</v>
      </c>
      <c r="Q45" s="32" t="s">
        <v>2</v>
      </c>
      <c r="R45" s="32">
        <v>721.3</v>
      </c>
      <c r="S45" s="32" t="s">
        <v>2</v>
      </c>
      <c r="T45" s="36" t="s">
        <v>2</v>
      </c>
      <c r="V45" s="59">
        <f>706.3</f>
        <v>706.3</v>
      </c>
      <c r="W45" s="29"/>
      <c r="X45" s="29">
        <v>703.5</v>
      </c>
      <c r="Y45" s="29">
        <v>697.5</v>
      </c>
      <c r="Z45" s="29">
        <f t="shared" si="4"/>
        <v>6</v>
      </c>
      <c r="AA45" s="29">
        <f t="shared" si="5"/>
        <v>45</v>
      </c>
      <c r="AB45" s="28" t="s">
        <v>89</v>
      </c>
    </row>
    <row r="46" spans="1:28" s="28" customFormat="1" ht="15" customHeight="1" x14ac:dyDescent="0.2">
      <c r="A46" s="44" t="s">
        <v>29</v>
      </c>
      <c r="B46" s="42" t="s">
        <v>101</v>
      </c>
      <c r="C46" s="32">
        <v>64.790000000000006</v>
      </c>
      <c r="D46" s="32" t="s">
        <v>64</v>
      </c>
      <c r="E46" s="32">
        <f>F46+5</f>
        <v>45</v>
      </c>
      <c r="F46" s="32">
        <v>40</v>
      </c>
      <c r="G46" s="32">
        <v>731.3</v>
      </c>
      <c r="H46" s="35">
        <f t="shared" si="0"/>
        <v>703.5</v>
      </c>
      <c r="I46" s="32">
        <f t="shared" si="1"/>
        <v>27.799999999999955</v>
      </c>
      <c r="J46" s="32">
        <v>702.3</v>
      </c>
      <c r="K46" s="35">
        <f t="shared" si="2"/>
        <v>703.5</v>
      </c>
      <c r="L46" s="35">
        <f t="shared" si="3"/>
        <v>691.3</v>
      </c>
      <c r="M46" s="35">
        <f>713.2-J46</f>
        <v>10.900000000000091</v>
      </c>
      <c r="N46" s="32">
        <v>36</v>
      </c>
      <c r="O46" s="32">
        <v>1</v>
      </c>
      <c r="P46" s="32">
        <v>10</v>
      </c>
      <c r="Q46" s="32" t="s">
        <v>2</v>
      </c>
      <c r="R46" s="32">
        <v>721.3</v>
      </c>
      <c r="S46" s="32" t="s">
        <v>2</v>
      </c>
      <c r="T46" s="36" t="s">
        <v>2</v>
      </c>
      <c r="V46" s="59">
        <f>713.2</f>
        <v>713.2</v>
      </c>
      <c r="W46" s="29"/>
      <c r="X46" s="29">
        <v>709.5</v>
      </c>
      <c r="Y46" s="29">
        <v>703.5</v>
      </c>
      <c r="Z46" s="29">
        <f t="shared" si="4"/>
        <v>6</v>
      </c>
      <c r="AA46" s="29">
        <f t="shared" si="5"/>
        <v>40</v>
      </c>
      <c r="AB46" s="28" t="s">
        <v>90</v>
      </c>
    </row>
    <row r="47" spans="1:28" s="28" customFormat="1" ht="15" customHeight="1" x14ac:dyDescent="0.2">
      <c r="A47" s="44" t="s">
        <v>31</v>
      </c>
      <c r="B47" s="42" t="s">
        <v>32</v>
      </c>
      <c r="C47" s="32">
        <v>63.98</v>
      </c>
      <c r="D47" s="32" t="s">
        <v>64</v>
      </c>
      <c r="E47" s="32">
        <v>40</v>
      </c>
      <c r="F47" s="32">
        <v>35</v>
      </c>
      <c r="G47" s="32">
        <v>731.3</v>
      </c>
      <c r="H47" s="35">
        <f t="shared" si="0"/>
        <v>709.5</v>
      </c>
      <c r="I47" s="32">
        <f t="shared" si="1"/>
        <v>21.799999999999955</v>
      </c>
      <c r="J47" s="32">
        <v>704.4</v>
      </c>
      <c r="K47" s="35">
        <f t="shared" si="2"/>
        <v>709.5</v>
      </c>
      <c r="L47" s="35">
        <f t="shared" si="3"/>
        <v>696.3</v>
      </c>
      <c r="M47" s="35">
        <f>718.2-J47</f>
        <v>13.800000000000068</v>
      </c>
      <c r="N47" s="32">
        <v>36</v>
      </c>
      <c r="O47" s="32">
        <v>1</v>
      </c>
      <c r="P47" s="32">
        <v>10</v>
      </c>
      <c r="Q47" s="32" t="s">
        <v>2</v>
      </c>
      <c r="R47" s="32">
        <v>721.3</v>
      </c>
      <c r="S47" s="32" t="s">
        <v>2</v>
      </c>
      <c r="T47" s="36" t="s">
        <v>2</v>
      </c>
      <c r="V47" s="59">
        <f>713.2</f>
        <v>713.2</v>
      </c>
      <c r="W47" s="29"/>
      <c r="X47" s="29">
        <v>715.5</v>
      </c>
      <c r="Y47" s="29">
        <v>709.5</v>
      </c>
      <c r="Z47" s="29">
        <f t="shared" si="4"/>
        <v>6</v>
      </c>
      <c r="AA47" s="29">
        <f t="shared" si="5"/>
        <v>35</v>
      </c>
      <c r="AB47" s="28" t="s">
        <v>91</v>
      </c>
    </row>
    <row r="48" spans="1:28" s="28" customFormat="1" ht="15" customHeight="1" thickBot="1" x14ac:dyDescent="0.25">
      <c r="A48" s="45" t="s">
        <v>33</v>
      </c>
      <c r="B48" s="43" t="s">
        <v>103</v>
      </c>
      <c r="C48" s="37">
        <v>62.98</v>
      </c>
      <c r="D48" s="37" t="s">
        <v>75</v>
      </c>
      <c r="E48" s="37">
        <v>35</v>
      </c>
      <c r="F48" s="37">
        <v>30</v>
      </c>
      <c r="G48" s="37">
        <v>731.3</v>
      </c>
      <c r="H48" s="38">
        <f>K48</f>
        <v>715.5</v>
      </c>
      <c r="I48" s="37">
        <f>G48-H48</f>
        <v>15.799999999999955</v>
      </c>
      <c r="J48" s="37">
        <v>706.5</v>
      </c>
      <c r="K48" s="38">
        <f t="shared" si="2"/>
        <v>715.5</v>
      </c>
      <c r="L48" s="38">
        <f t="shared" si="3"/>
        <v>701.3</v>
      </c>
      <c r="M48" s="38">
        <f>720.6-J48</f>
        <v>14.100000000000023</v>
      </c>
      <c r="N48" s="37">
        <v>36</v>
      </c>
      <c r="O48" s="37">
        <v>0</v>
      </c>
      <c r="P48" s="37" t="s">
        <v>2</v>
      </c>
      <c r="Q48" s="37" t="s">
        <v>2</v>
      </c>
      <c r="R48" s="37" t="s">
        <v>2</v>
      </c>
      <c r="S48" s="37" t="s">
        <v>2</v>
      </c>
      <c r="T48" s="39" t="s">
        <v>2</v>
      </c>
      <c r="V48" s="59">
        <f>720.6</f>
        <v>720.6</v>
      </c>
      <c r="W48" s="29"/>
      <c r="X48" s="29">
        <v>717.5</v>
      </c>
      <c r="Y48" s="29">
        <v>715.5</v>
      </c>
      <c r="Z48" s="29">
        <f>X48-Y48</f>
        <v>2</v>
      </c>
      <c r="AA48" s="29">
        <f t="shared" si="5"/>
        <v>30</v>
      </c>
      <c r="AB48" s="28" t="s">
        <v>92</v>
      </c>
    </row>
    <row r="49" spans="1:28" s="54" customFormat="1" ht="30" customHeight="1" x14ac:dyDescent="0.25">
      <c r="A49" s="61" t="s">
        <v>111</v>
      </c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V49" s="55"/>
      <c r="X49" s="55"/>
      <c r="Y49" s="55"/>
      <c r="AA49" s="55"/>
      <c r="AB49" s="55"/>
    </row>
    <row r="53" spans="1:28" x14ac:dyDescent="0.25">
      <c r="L53" s="57" t="s">
        <v>105</v>
      </c>
      <c r="M53" s="2">
        <f>SUM(M32:M48)</f>
        <v>319.4000000000002</v>
      </c>
    </row>
  </sheetData>
  <mergeCells count="8">
    <mergeCell ref="A49:T49"/>
    <mergeCell ref="A29:A31"/>
    <mergeCell ref="T29:T30"/>
    <mergeCell ref="A28:T28"/>
    <mergeCell ref="A27:T27"/>
    <mergeCell ref="D29:D31"/>
    <mergeCell ref="O29:O31"/>
    <mergeCell ref="M29:M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Wall A Beam Schedule in Stage 2</vt:lpstr>
      <vt:lpstr>'Wall A Beam Schedule in Stage 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Dettloff</dc:creator>
  <cp:lastModifiedBy>Whitman, Luke</cp:lastModifiedBy>
  <dcterms:created xsi:type="dcterms:W3CDTF">2023-12-20T19:51:34Z</dcterms:created>
  <dcterms:modified xsi:type="dcterms:W3CDTF">2024-11-20T12:48:28Z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